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\Documents\Fairview_Funding\Web\Blogs\"/>
    </mc:Choice>
  </mc:AlternateContent>
  <xr:revisionPtr revIDLastSave="0" documentId="13_ncr:1_{161E6C1E-5D7F-401F-A48E-63EBF3EA02FF}" xr6:coauthVersionLast="46" xr6:coauthVersionMax="46" xr10:uidLastSave="{00000000-0000-0000-0000-000000000000}"/>
  <bookViews>
    <workbookView xWindow="-110" yWindow="-110" windowWidth="25820" windowHeight="14620" xr2:uid="{EBFCAFEC-EE31-40E8-ABED-D26917DB2D00}"/>
  </bookViews>
  <sheets>
    <sheet name="amendment 27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4" i="2"/>
  <c r="B16" i="2"/>
  <c r="D16" i="2" s="1"/>
  <c r="F16" i="2" s="1"/>
  <c r="D15" i="2"/>
  <c r="F15" i="2" s="1"/>
  <c r="B15" i="2"/>
  <c r="D14" i="2"/>
  <c r="F14" i="2" s="1"/>
  <c r="D13" i="2"/>
  <c r="F13" i="2" s="1"/>
  <c r="B12" i="2"/>
  <c r="D12" i="2" s="1"/>
  <c r="F12" i="2" s="1"/>
  <c r="G13" i="2" l="1"/>
  <c r="D26" i="1"/>
  <c r="B22" i="1"/>
  <c r="D22" i="1" s="1"/>
  <c r="F22" i="1" s="1"/>
  <c r="B21" i="1"/>
  <c r="D21" i="1" s="1"/>
  <c r="F21" i="1" s="1"/>
  <c r="D20" i="1"/>
  <c r="F20" i="1" s="1"/>
  <c r="B16" i="1"/>
  <c r="B15" i="1"/>
  <c r="D14" i="1"/>
  <c r="F14" i="1" s="1"/>
  <c r="D16" i="1" l="1"/>
  <c r="F16" i="1" s="1"/>
  <c r="B11" i="1"/>
  <c r="D11" i="1" s="1"/>
  <c r="F11" i="1" s="1"/>
  <c r="B10" i="1"/>
  <c r="D10" i="1" s="1"/>
  <c r="F10" i="1" s="1"/>
  <c r="B9" i="1"/>
  <c r="D9" i="1" s="1"/>
  <c r="F9" i="1" s="1"/>
  <c r="B5" i="1"/>
  <c r="D5" i="1" s="1"/>
  <c r="F5" i="1" s="1"/>
  <c r="B4" i="1"/>
  <c r="D15" i="1" l="1"/>
  <c r="F15" i="1" s="1"/>
  <c r="D4" i="1"/>
  <c r="F4" i="1" s="1"/>
  <c r="D3" i="1"/>
  <c r="F3" i="1" s="1"/>
  <c r="D2" i="1"/>
  <c r="F2" i="1" s="1"/>
  <c r="G10" i="1" l="1"/>
  <c r="G14" i="1"/>
  <c r="G21" i="1"/>
  <c r="G22" i="1"/>
  <c r="G20" i="1"/>
  <c r="G15" i="1"/>
  <c r="G5" i="1"/>
  <c r="G16" i="1"/>
  <c r="G3" i="1"/>
  <c r="G4" i="1"/>
  <c r="G9" i="1"/>
  <c r="G11" i="1"/>
  <c r="D26" i="2" l="1"/>
  <c r="F26" i="2" s="1"/>
  <c r="B27" i="2"/>
  <c r="D27" i="2" s="1"/>
  <c r="F27" i="2" s="1"/>
  <c r="H27" i="2" l="1"/>
  <c r="B28" i="2"/>
  <c r="B29" i="2"/>
  <c r="D29" i="2" s="1"/>
  <c r="F29" i="2" s="1"/>
  <c r="G27" i="2"/>
  <c r="G29" i="2" l="1"/>
  <c r="H29" i="2"/>
  <c r="B30" i="2"/>
  <c r="D30" i="2" s="1"/>
  <c r="F30" i="2" s="1"/>
  <c r="D28" i="2"/>
  <c r="F28" i="2" s="1"/>
  <c r="H30" i="2" l="1"/>
  <c r="G30" i="2"/>
  <c r="H28" i="2"/>
  <c r="G28" i="2"/>
</calcChain>
</file>

<file path=xl/sharedStrings.xml><?xml version="1.0" encoding="utf-8"?>
<sst xmlns="http://schemas.openxmlformats.org/spreadsheetml/2006/main" count="68" uniqueCount="38">
  <si>
    <t>Property value</t>
  </si>
  <si>
    <t>assement rate</t>
  </si>
  <si>
    <t>assessed valuation</t>
  </si>
  <si>
    <t>Mill Levy</t>
  </si>
  <si>
    <t>taxes</t>
  </si>
  <si>
    <t>% change</t>
  </si>
  <si>
    <t>2021 (5%/year)</t>
  </si>
  <si>
    <t>2021 assume (10%/year)</t>
  </si>
  <si>
    <t>2021 assume (15%/year)</t>
  </si>
  <si>
    <t>** Denver</t>
  </si>
  <si>
    <t>** Mountain communities</t>
  </si>
  <si>
    <t>2023 (5%/year)</t>
  </si>
  <si>
    <t>2023 assume (10%/year)</t>
  </si>
  <si>
    <t>2023 assume (15%/year)</t>
  </si>
  <si>
    <t>% change from 2019</t>
  </si>
  <si>
    <t>Assume keep Ghallagher</t>
  </si>
  <si>
    <t>Ghallagher is repealed</t>
  </si>
  <si>
    <t>2021 (15%/year</t>
  </si>
  <si>
    <t>In Denver county</t>
  </si>
  <si>
    <t>**.004 mill levy increase</t>
  </si>
  <si>
    <t>Ghallagher is repealed; Non Denver County</t>
  </si>
  <si>
    <t>2019 taxes</t>
  </si>
  <si>
    <t>2021 taxes without Gallagher</t>
  </si>
  <si>
    <t>pass 27 taxes 2022</t>
  </si>
  <si>
    <t>*** statewide the average increase in assessed values since the 2019 assessment is 17.2%</t>
  </si>
  <si>
    <t>** assume median home in Denver</t>
  </si>
  <si>
    <t>2023 taxes with 27</t>
  </si>
  <si>
    <t>2023 taxes without 27</t>
  </si>
  <si>
    <t>Notes</t>
  </si>
  <si>
    <t>** note there has been huge apprecation since 6/20 when reassement was set</t>
  </si>
  <si>
    <t>* assume 17.2% next assement (Denver went up 26% in last year so very conservative</t>
  </si>
  <si>
    <t>% change from last assessment</t>
  </si>
  <si>
    <t xml:space="preserve"> </t>
  </si>
  <si>
    <t>Residential</t>
  </si>
  <si>
    <t>Commercial</t>
  </si>
  <si>
    <t>Dollars saved</t>
  </si>
  <si>
    <t>*** assume commercial appreciation is more modest of 5%/year (10% each assessment cycle)</t>
  </si>
  <si>
    <t>** assumed a commercial property with a value of 2m in 2019 assessment is 2.2m in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</si>
</sst>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0" applyNumberFormat="1"/>
    <xf numFmtId="164" fontId="0" fillId="0" borderId="0" xfId="1" applyNumberFormat="1" applyFont="1"/>
    <xf numFmtId="10" fontId="0" fillId="0" borderId="0" xfId="2" applyNumberFormat="1" applyFont="1"/>
    <xf numFmtId="165" fontId="0" fillId="0" borderId="0" xfId="2" applyNumberFormat="1" applyFont="1"/>
    <xf numFmtId="166" fontId="0" fillId="0" borderId="0" xfId="0" applyNumberFormat="1"/>
    <xf numFmtId="9" fontId="0" fillId="0" borderId="0" xfId="2" applyFont="1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CBA8-CAE1-497E-9B92-1715B784C29D}">
  <dimension ref="A4:L33"/>
  <sheetViews>
    <sheetView tabSelected="1" topLeftCell="A4" workbookViewId="0">
      <selection activeCell="A24" sqref="A24"/>
    </sheetView>
  </sheetViews>
  <sheetFormatPr defaultRowHeight="14.5" x14ac:dyDescent="0.35"/>
  <cols>
    <col min="1" max="1" width="25.26953125" bestFit="1" customWidth="1"/>
    <col min="2" max="2" width="15.6328125" bestFit="1" customWidth="1"/>
    <col min="4" max="4" width="16.453125" bestFit="1" customWidth="1"/>
    <col min="5" max="5" width="8.81640625" bestFit="1" customWidth="1"/>
    <col min="7" max="7" width="11.90625" customWidth="1"/>
  </cols>
  <sheetData>
    <row r="4" spans="1:8" x14ac:dyDescent="0.35">
      <c r="A4" s="8"/>
    </row>
    <row r="5" spans="1:8" x14ac:dyDescent="0.35">
      <c r="A5" s="8"/>
      <c r="C5" s="1"/>
      <c r="D5" s="2"/>
      <c r="F5" s="2"/>
      <c r="G5" s="6"/>
    </row>
    <row r="6" spans="1:8" x14ac:dyDescent="0.35">
      <c r="C6" s="1"/>
      <c r="D6" s="2"/>
      <c r="F6" s="2"/>
      <c r="G6" s="6"/>
    </row>
    <row r="7" spans="1:8" x14ac:dyDescent="0.35">
      <c r="C7" s="1"/>
      <c r="D7" s="2"/>
      <c r="F7" s="2"/>
      <c r="G7" s="6"/>
    </row>
    <row r="10" spans="1:8" x14ac:dyDescent="0.35">
      <c r="A10" s="9" t="s">
        <v>33</v>
      </c>
    </row>
    <row r="11" spans="1:8" ht="60.5" customHeight="1" x14ac:dyDescent="0.35">
      <c r="A11" t="s">
        <v>32</v>
      </c>
      <c r="B11" t="s">
        <v>0</v>
      </c>
      <c r="C11" t="s">
        <v>1</v>
      </c>
      <c r="D11" t="s">
        <v>2</v>
      </c>
      <c r="E11" t="s">
        <v>3</v>
      </c>
      <c r="F11" t="s">
        <v>4</v>
      </c>
      <c r="G11" s="14" t="s">
        <v>31</v>
      </c>
    </row>
    <row r="12" spans="1:8" x14ac:dyDescent="0.35">
      <c r="A12" s="8" t="s">
        <v>21</v>
      </c>
      <c r="B12" s="12">
        <f>B13* (1-17.2%)</f>
        <v>642990.85200000007</v>
      </c>
      <c r="C12" s="1">
        <v>7.1499999999999994E-2</v>
      </c>
      <c r="D12" s="2">
        <f>B12*C12</f>
        <v>45973.845917999999</v>
      </c>
      <c r="E12">
        <v>7.4194999999999997E-2</v>
      </c>
      <c r="F12" s="2">
        <f>D12*E12+0.001*B12</f>
        <v>4054.0203498860101</v>
      </c>
    </row>
    <row r="13" spans="1:8" x14ac:dyDescent="0.35">
      <c r="A13" t="s">
        <v>22</v>
      </c>
      <c r="B13" s="11">
        <v>776559</v>
      </c>
      <c r="C13" s="1">
        <v>7.1499999999999994E-2</v>
      </c>
      <c r="D13" s="2">
        <f>B13*C13</f>
        <v>55523.968499999995</v>
      </c>
      <c r="E13">
        <v>7.4194999999999997E-2</v>
      </c>
      <c r="F13" s="2">
        <f>D13*E13+0.001*B13</f>
        <v>4896.1598428574998</v>
      </c>
      <c r="G13" s="6">
        <f>(F13-F12)/F12</f>
        <v>0.20772946859903374</v>
      </c>
      <c r="H13" t="s">
        <v>25</v>
      </c>
    </row>
    <row r="14" spans="1:8" x14ac:dyDescent="0.35">
      <c r="A14" t="s">
        <v>23</v>
      </c>
      <c r="B14" s="11">
        <v>776559</v>
      </c>
      <c r="C14" s="1">
        <v>6.5000000000000002E-2</v>
      </c>
      <c r="D14" s="2">
        <f>B14*C14</f>
        <v>50476.334999999999</v>
      </c>
      <c r="E14">
        <v>7.4194999999999997E-2</v>
      </c>
      <c r="F14" s="2">
        <f>D14*E14+0.001*B14</f>
        <v>4521.6506753249996</v>
      </c>
      <c r="G14" s="6">
        <f t="shared" ref="G14" si="0">(F14-F13)/F13</f>
        <v>-7.6490388294580047E-2</v>
      </c>
    </row>
    <row r="15" spans="1:8" x14ac:dyDescent="0.35">
      <c r="A15" t="s">
        <v>26</v>
      </c>
      <c r="B15" s="12">
        <f>B13*1.172</f>
        <v>910127.14799999993</v>
      </c>
      <c r="C15" s="1">
        <v>6.5000000000000002E-2</v>
      </c>
      <c r="D15" s="2">
        <f>B15*C15</f>
        <v>59158.264619999994</v>
      </c>
      <c r="E15">
        <v>7.4194999999999997E-2</v>
      </c>
      <c r="F15" s="2">
        <f>D15*E15+0.001*B15</f>
        <v>5299.3745914808987</v>
      </c>
      <c r="G15" s="6">
        <f>(F15-F13)/F13</f>
        <v>8.2353264918752014E-2</v>
      </c>
    </row>
    <row r="16" spans="1:8" x14ac:dyDescent="0.35">
      <c r="A16" t="s">
        <v>27</v>
      </c>
      <c r="B16" s="12">
        <f>B14*1.172</f>
        <v>910127.14799999993</v>
      </c>
      <c r="C16" s="1">
        <v>7.1499999999999994E-2</v>
      </c>
      <c r="D16" s="2">
        <f>B16*C16</f>
        <v>65074.091081999992</v>
      </c>
      <c r="E16">
        <v>7.4194999999999997E-2</v>
      </c>
      <c r="F16" s="2">
        <f>D16*E16+0.001*B16</f>
        <v>5738.2993358289887</v>
      </c>
      <c r="G16" s="6">
        <f>(F16-F13)/F13</f>
        <v>0.17199999999999976</v>
      </c>
    </row>
    <row r="18" spans="1:12" x14ac:dyDescent="0.35">
      <c r="A18" t="s">
        <v>28</v>
      </c>
    </row>
    <row r="19" spans="1:12" x14ac:dyDescent="0.35">
      <c r="A19" t="s">
        <v>24</v>
      </c>
      <c r="L19" s="10"/>
    </row>
    <row r="20" spans="1:12" x14ac:dyDescent="0.35">
      <c r="A20" t="s">
        <v>29</v>
      </c>
    </row>
    <row r="21" spans="1:12" x14ac:dyDescent="0.35">
      <c r="A21" t="s">
        <v>30</v>
      </c>
    </row>
    <row r="24" spans="1:12" x14ac:dyDescent="0.35">
      <c r="A24" s="9" t="s">
        <v>34</v>
      </c>
    </row>
    <row r="25" spans="1:12" ht="43.5" x14ac:dyDescent="0.35">
      <c r="A25" t="s">
        <v>32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s="14" t="s">
        <v>31</v>
      </c>
      <c r="H25" t="s">
        <v>35</v>
      </c>
    </row>
    <row r="26" spans="1:12" x14ac:dyDescent="0.35">
      <c r="A26" s="8" t="s">
        <v>21</v>
      </c>
      <c r="B26" s="12">
        <v>2000000</v>
      </c>
      <c r="C26" s="1">
        <v>0.28999999999999998</v>
      </c>
      <c r="D26" s="2">
        <f>B26*C26</f>
        <v>580000</v>
      </c>
      <c r="E26">
        <v>7.4194999999999997E-2</v>
      </c>
      <c r="F26" s="2">
        <f>D26*E26+0.001*B26</f>
        <v>45033.1</v>
      </c>
    </row>
    <row r="27" spans="1:12" x14ac:dyDescent="0.35">
      <c r="A27" t="s">
        <v>22</v>
      </c>
      <c r="B27" s="11">
        <f>B26*1.1</f>
        <v>2200000</v>
      </c>
      <c r="C27" s="1">
        <v>0.28999999999999998</v>
      </c>
      <c r="D27" s="2">
        <f>B27*C27</f>
        <v>638000</v>
      </c>
      <c r="E27">
        <v>7.4194999999999997E-2</v>
      </c>
      <c r="F27" s="2">
        <f>D27*E27+0.001*B27</f>
        <v>49536.409999999996</v>
      </c>
      <c r="G27" s="6">
        <f>(F27-F26)/F26</f>
        <v>9.999999999999995E-2</v>
      </c>
      <c r="H27" s="13">
        <f>F27-F26</f>
        <v>4503.3099999999977</v>
      </c>
    </row>
    <row r="28" spans="1:12" x14ac:dyDescent="0.35">
      <c r="A28" t="s">
        <v>23</v>
      </c>
      <c r="B28" s="11">
        <f>B27</f>
        <v>2200000</v>
      </c>
      <c r="C28" s="1">
        <v>0.26400000000000001</v>
      </c>
      <c r="D28" s="2">
        <f>B28*C28</f>
        <v>580800</v>
      </c>
      <c r="E28">
        <v>7.4194999999999997E-2</v>
      </c>
      <c r="F28" s="2">
        <f>D28*E28+0.001*B28</f>
        <v>45292.455999999998</v>
      </c>
      <c r="G28" s="6">
        <f t="shared" ref="G28" si="1">(F28-F27)/F27</f>
        <v>-8.5673426879339834E-2</v>
      </c>
      <c r="H28" s="13">
        <f>-(F27-F28)</f>
        <v>-4243.9539999999979</v>
      </c>
    </row>
    <row r="29" spans="1:12" x14ac:dyDescent="0.35">
      <c r="A29" t="s">
        <v>26</v>
      </c>
      <c r="B29" s="12">
        <f>B27*1.1</f>
        <v>2420000</v>
      </c>
      <c r="C29" s="1">
        <v>0.26400000000000001</v>
      </c>
      <c r="D29" s="2">
        <f>B29*C29</f>
        <v>638880</v>
      </c>
      <c r="E29">
        <v>7.4194999999999997E-2</v>
      </c>
      <c r="F29" s="2">
        <f>D29*E29+0.001*B29</f>
        <v>49821.7016</v>
      </c>
      <c r="G29" s="6">
        <f>(F29-F27)/F27</f>
        <v>5.7592304327262339E-3</v>
      </c>
      <c r="H29" s="13">
        <f>F29-F27</f>
        <v>285.29160000000411</v>
      </c>
    </row>
    <row r="30" spans="1:12" x14ac:dyDescent="0.35">
      <c r="A30" t="s">
        <v>27</v>
      </c>
      <c r="B30" s="12">
        <f>B28*1.1</f>
        <v>2420000</v>
      </c>
      <c r="C30" s="1">
        <v>0.28999999999999998</v>
      </c>
      <c r="D30" s="2">
        <f>B30*C30</f>
        <v>701800</v>
      </c>
      <c r="E30">
        <v>7.4194999999999997E-2</v>
      </c>
      <c r="F30" s="2">
        <f>D30*E30+0.001*B30</f>
        <v>54490.050999999999</v>
      </c>
      <c r="G30" s="6">
        <f>(F30-F27)/F27</f>
        <v>0.10000000000000007</v>
      </c>
      <c r="H30" s="13">
        <f>F30-F27</f>
        <v>4953.6410000000033</v>
      </c>
    </row>
    <row r="32" spans="1:12" x14ac:dyDescent="0.35">
      <c r="A32" t="s">
        <v>36</v>
      </c>
    </row>
    <row r="33" spans="1:1" x14ac:dyDescent="0.35">
      <c r="A33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773D-E8E5-46C3-984C-7EADC8C443AF}">
  <dimension ref="A1:H26"/>
  <sheetViews>
    <sheetView workbookViewId="0">
      <selection activeCell="B13" sqref="B13:G13"/>
    </sheetView>
  </sheetViews>
  <sheetFormatPr defaultRowHeight="14.5" x14ac:dyDescent="0.35"/>
  <cols>
    <col min="1" max="1" width="23.1796875" bestFit="1" customWidth="1"/>
    <col min="2" max="2" width="13" bestFit="1" customWidth="1"/>
    <col min="4" max="4" width="16.453125" bestFit="1" customWidth="1"/>
    <col min="6" max="6" width="11.08984375" bestFit="1" customWidth="1"/>
  </cols>
  <sheetData>
    <row r="1" spans="1:8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8" x14ac:dyDescent="0.35">
      <c r="A2">
        <v>2019</v>
      </c>
      <c r="B2">
        <v>500000</v>
      </c>
      <c r="C2" s="1">
        <v>7.1499999999999994E-2</v>
      </c>
      <c r="D2" s="2">
        <f>B2*C2</f>
        <v>35750</v>
      </c>
      <c r="E2" s="5">
        <v>8.1157000000000007E-2</v>
      </c>
      <c r="F2" s="2">
        <f>D2*E2</f>
        <v>2901.3627500000002</v>
      </c>
    </row>
    <row r="3" spans="1:8" x14ac:dyDescent="0.35">
      <c r="A3" t="s">
        <v>6</v>
      </c>
      <c r="B3">
        <v>550000</v>
      </c>
      <c r="C3" s="1">
        <v>5.8799999999999998E-2</v>
      </c>
      <c r="D3" s="2">
        <f>B3*C3</f>
        <v>32340</v>
      </c>
      <c r="E3" s="5">
        <v>8.1157000000000007E-2</v>
      </c>
      <c r="F3" s="2">
        <f>D3*E3</f>
        <v>2624.6173800000001</v>
      </c>
      <c r="G3" s="3">
        <f>(F3-F2)/F2</f>
        <v>-9.5384615384615415E-2</v>
      </c>
    </row>
    <row r="4" spans="1:8" x14ac:dyDescent="0.35">
      <c r="A4" t="s">
        <v>7</v>
      </c>
      <c r="B4">
        <f>B2*1.2</f>
        <v>600000</v>
      </c>
      <c r="C4" s="1">
        <v>5.8799999999999998E-2</v>
      </c>
      <c r="D4" s="2">
        <f>B4*C4</f>
        <v>35280</v>
      </c>
      <c r="E4" s="5">
        <v>8.1157000000000007E-2</v>
      </c>
      <c r="F4" s="2">
        <f>D4*E4</f>
        <v>2863.2189600000002</v>
      </c>
      <c r="G4" s="4">
        <f>(F4-F2)/F2</f>
        <v>-1.3146853146853174E-2</v>
      </c>
      <c r="H4" t="s">
        <v>9</v>
      </c>
    </row>
    <row r="5" spans="1:8" x14ac:dyDescent="0.35">
      <c r="A5" t="s">
        <v>8</v>
      </c>
      <c r="B5">
        <f>B2*1.3</f>
        <v>650000</v>
      </c>
      <c r="C5" s="1">
        <v>5.8799999999999998E-2</v>
      </c>
      <c r="D5" s="2">
        <f>B5*C5</f>
        <v>38220</v>
      </c>
      <c r="E5" s="5">
        <v>8.1157000000000007E-2</v>
      </c>
      <c r="F5" s="2">
        <f>D5*E5</f>
        <v>3101.8205400000002</v>
      </c>
      <c r="G5" s="6">
        <f>(F5-F2)/F2</f>
        <v>6.9090909090909064E-2</v>
      </c>
      <c r="H5" t="s">
        <v>10</v>
      </c>
    </row>
    <row r="8" spans="1:8" x14ac:dyDescent="0.35">
      <c r="A8" s="7" t="s">
        <v>15</v>
      </c>
      <c r="G8" t="s">
        <v>14</v>
      </c>
    </row>
    <row r="9" spans="1:8" x14ac:dyDescent="0.35">
      <c r="A9" t="s">
        <v>11</v>
      </c>
      <c r="B9">
        <f>B2*1.2</f>
        <v>600000</v>
      </c>
      <c r="C9" s="1">
        <v>5.8799999999999998E-2</v>
      </c>
      <c r="D9" s="2">
        <f>B9*C9</f>
        <v>35280</v>
      </c>
      <c r="E9" s="5">
        <v>8.1157000000000007E-2</v>
      </c>
      <c r="F9" s="2">
        <f>D9*E9</f>
        <v>2863.2189600000002</v>
      </c>
      <c r="G9" s="6">
        <f>(F9-F2)/F2</f>
        <v>-1.3146853146853174E-2</v>
      </c>
    </row>
    <row r="10" spans="1:8" x14ac:dyDescent="0.35">
      <c r="A10" t="s">
        <v>12</v>
      </c>
      <c r="B10">
        <f>B2*1.4</f>
        <v>700000</v>
      </c>
      <c r="C10" s="1">
        <v>5.8799999999999998E-2</v>
      </c>
      <c r="D10" s="2">
        <f>B10*C10</f>
        <v>41160</v>
      </c>
      <c r="E10" s="5">
        <v>8.1157000000000007E-2</v>
      </c>
      <c r="F10" s="2">
        <f>D10*E10</f>
        <v>3340.4221200000002</v>
      </c>
      <c r="G10" s="6">
        <f>(F10-F2)/F2</f>
        <v>0.15132867132867131</v>
      </c>
    </row>
    <row r="11" spans="1:8" x14ac:dyDescent="0.35">
      <c r="A11" t="s">
        <v>13</v>
      </c>
      <c r="B11">
        <f>B2*1.6</f>
        <v>800000</v>
      </c>
      <c r="C11" s="1">
        <v>5.8799999999999998E-2</v>
      </c>
      <c r="D11" s="2">
        <f>B11*C11</f>
        <v>47040</v>
      </c>
      <c r="E11" s="5">
        <v>8.1157000000000007E-2</v>
      </c>
      <c r="F11" s="2">
        <f>D11*E11</f>
        <v>3817.6252800000002</v>
      </c>
      <c r="G11" s="6">
        <f>(F11-F2)/F2</f>
        <v>0.31580419580419578</v>
      </c>
    </row>
    <row r="12" spans="1:8" x14ac:dyDescent="0.35">
      <c r="A12" s="8" t="s">
        <v>20</v>
      </c>
    </row>
    <row r="13" spans="1:8" x14ac:dyDescent="0.35"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14</v>
      </c>
    </row>
    <row r="14" spans="1:8" x14ac:dyDescent="0.35">
      <c r="A14" s="8" t="s">
        <v>17</v>
      </c>
      <c r="B14">
        <v>650000</v>
      </c>
      <c r="C14" s="1">
        <v>7.1499999999999994E-2</v>
      </c>
      <c r="D14" s="2">
        <f>B14*C14</f>
        <v>46474.999999999993</v>
      </c>
      <c r="E14" s="5">
        <v>8.1157000000000007E-2</v>
      </c>
      <c r="F14" s="2">
        <f>D14*E14</f>
        <v>3771.7715749999998</v>
      </c>
      <c r="G14" s="6">
        <f>(F14-F2)/F2</f>
        <v>0.29999999999999982</v>
      </c>
    </row>
    <row r="15" spans="1:8" x14ac:dyDescent="0.35">
      <c r="A15" t="s">
        <v>12</v>
      </c>
      <c r="B15">
        <f>B14*1.2</f>
        <v>780000</v>
      </c>
      <c r="C15" s="1">
        <v>7.1499999999999994E-2</v>
      </c>
      <c r="D15" s="2">
        <f>B15*C15</f>
        <v>55769.999999999993</v>
      </c>
      <c r="E15" s="5">
        <v>8.1157000000000007E-2</v>
      </c>
      <c r="F15" s="2">
        <f>D15*E15</f>
        <v>4526.1258899999993</v>
      </c>
      <c r="G15" s="6">
        <f>(F15-F2)/F2</f>
        <v>0.55999999999999961</v>
      </c>
    </row>
    <row r="16" spans="1:8" x14ac:dyDescent="0.35">
      <c r="A16" t="s">
        <v>13</v>
      </c>
      <c r="B16">
        <f>B14*1.3</f>
        <v>845000</v>
      </c>
      <c r="C16" s="1">
        <v>7.1499999999999994E-2</v>
      </c>
      <c r="D16" s="2">
        <f>B16*C16</f>
        <v>60417.499999999993</v>
      </c>
      <c r="E16" s="5">
        <v>8.1157000000000007E-2</v>
      </c>
      <c r="F16" s="2">
        <f>D16*E16</f>
        <v>4903.3030474999996</v>
      </c>
      <c r="G16" s="6">
        <f>(F16-F2)/F2</f>
        <v>0.68999999999999972</v>
      </c>
    </row>
    <row r="18" spans="1:8" x14ac:dyDescent="0.35">
      <c r="D18" s="9" t="s">
        <v>18</v>
      </c>
    </row>
    <row r="19" spans="1:8" x14ac:dyDescent="0.35">
      <c r="A19" s="8" t="s">
        <v>16</v>
      </c>
      <c r="G19" t="s">
        <v>14</v>
      </c>
    </row>
    <row r="20" spans="1:8" x14ac:dyDescent="0.35">
      <c r="A20" s="8" t="s">
        <v>17</v>
      </c>
      <c r="B20">
        <v>650000</v>
      </c>
      <c r="C20" s="1">
        <v>7.1499999999999994E-2</v>
      </c>
      <c r="D20" s="2">
        <f>B20*C20</f>
        <v>46474.999999999993</v>
      </c>
      <c r="E20" s="5">
        <v>8.1157000000000007E-2</v>
      </c>
      <c r="F20" s="2">
        <f>D20*E20+0.001*B20</f>
        <v>4421.7715749999998</v>
      </c>
      <c r="G20" s="6">
        <f>(F20-F2)/F2</f>
        <v>0.52403265499979257</v>
      </c>
    </row>
    <row r="21" spans="1:8" x14ac:dyDescent="0.35">
      <c r="A21" t="s">
        <v>12</v>
      </c>
      <c r="B21">
        <f>B20*1.2</f>
        <v>780000</v>
      </c>
      <c r="C21" s="1">
        <v>7.1499999999999994E-2</v>
      </c>
      <c r="D21" s="2">
        <f>B21*C21</f>
        <v>55769.999999999993</v>
      </c>
      <c r="E21" s="5">
        <v>8.1157000000000007E-2</v>
      </c>
      <c r="F21" s="2">
        <f>D21*E21+0.004*B21</f>
        <v>7646.1258899999993</v>
      </c>
      <c r="G21" s="6">
        <f>(F21-F2)/F2</f>
        <v>1.6353567439990049</v>
      </c>
      <c r="H21" t="s">
        <v>19</v>
      </c>
    </row>
    <row r="22" spans="1:8" x14ac:dyDescent="0.35">
      <c r="A22" t="s">
        <v>13</v>
      </c>
      <c r="B22">
        <f>B20*1.3</f>
        <v>845000</v>
      </c>
      <c r="C22" s="1">
        <v>7.1499999999999994E-2</v>
      </c>
      <c r="D22" s="2">
        <f>B22*C22</f>
        <v>60417.499999999993</v>
      </c>
      <c r="E22" s="5">
        <v>8.1157000000000007E-2</v>
      </c>
      <c r="F22" s="2">
        <f>D22*E22+0.004*B22</f>
        <v>8283.3030474999996</v>
      </c>
      <c r="G22" s="6">
        <f>(F22-F2)/F2</f>
        <v>1.8549698059989221</v>
      </c>
      <c r="H22" t="s">
        <v>19</v>
      </c>
    </row>
    <row r="26" spans="1:8" x14ac:dyDescent="0.35">
      <c r="D26">
        <f>400/100000</f>
        <v>4.0000000000000001E-3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amendment 27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Weinberg</dc:creator>
  <cp:lastModifiedBy>Glen Weinberg</cp:lastModifiedBy>
  <dcterms:created xsi:type="dcterms:W3CDTF">2020-07-03T16:50:35Z</dcterms:created>
  <dcterms:modified xsi:type="dcterms:W3CDTF">2021-05-21T17:42:26Z</dcterms:modified>
</cp:coreProperties>
</file>